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lo\avesan elisa - pubblicazione\"/>
    </mc:Choice>
  </mc:AlternateContent>
  <xr:revisionPtr revIDLastSave="0" documentId="13_ncr:1_{DBB04429-03A3-4858-985A-977FB13DD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biente dem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9" i="2" l="1"/>
  <c r="S48" i="2"/>
  <c r="T48" i="2"/>
  <c r="R47" i="2"/>
  <c r="S47" i="2"/>
  <c r="T47" i="2"/>
  <c r="R23" i="2"/>
  <c r="P13" i="2"/>
  <c r="M13" i="2"/>
  <c r="D13" i="2"/>
  <c r="F31" i="2"/>
  <c r="E31" i="2"/>
  <c r="U48" i="2"/>
  <c r="U47" i="2"/>
  <c r="U44" i="2"/>
  <c r="U45" i="2" s="1"/>
  <c r="O13" i="2"/>
  <c r="Q22" i="2"/>
  <c r="T50" i="2" l="1"/>
  <c r="T35" i="2" s="1"/>
  <c r="H16" i="2"/>
  <c r="G16" i="2"/>
  <c r="G42" i="2" s="1"/>
  <c r="I16" i="2"/>
  <c r="J16" i="2"/>
  <c r="K16" i="2"/>
  <c r="L16" i="2"/>
  <c r="M16" i="2"/>
  <c r="N16" i="2"/>
  <c r="O16" i="2"/>
  <c r="P16" i="2"/>
  <c r="Q16" i="2"/>
  <c r="R16" i="2"/>
  <c r="W5" i="2"/>
  <c r="X5" i="2"/>
  <c r="O17" i="2" l="1"/>
  <c r="Q44" i="2"/>
  <c r="O42" i="2"/>
  <c r="P43" i="2"/>
  <c r="P17" i="2"/>
  <c r="N21" i="2" s="1"/>
  <c r="R44" i="2"/>
  <c r="Q43" i="2"/>
  <c r="P42" i="2"/>
  <c r="H17" i="2"/>
  <c r="H42" i="2"/>
  <c r="H45" i="2" s="1"/>
  <c r="H31" i="2" s="1"/>
  <c r="I43" i="2"/>
  <c r="J44" i="2"/>
  <c r="J45" i="2" s="1"/>
  <c r="J31" i="2" s="1"/>
  <c r="L17" i="2"/>
  <c r="J22" i="2" s="1"/>
  <c r="L42" i="2"/>
  <c r="N44" i="2"/>
  <c r="M43" i="2"/>
  <c r="K17" i="2"/>
  <c r="I22" i="2" s="1"/>
  <c r="K42" i="2"/>
  <c r="M44" i="2"/>
  <c r="L43" i="2"/>
  <c r="J17" i="2"/>
  <c r="H21" i="2" s="1"/>
  <c r="J42" i="2"/>
  <c r="L44" i="2"/>
  <c r="L45" i="2" s="1"/>
  <c r="L31" i="2" s="1"/>
  <c r="K43" i="2"/>
  <c r="I17" i="2"/>
  <c r="G22" i="2" s="1"/>
  <c r="I42" i="2"/>
  <c r="J43" i="2"/>
  <c r="K44" i="2"/>
  <c r="G17" i="2"/>
  <c r="E21" i="2" s="1"/>
  <c r="H43" i="2"/>
  <c r="I44" i="2"/>
  <c r="G45" i="2"/>
  <c r="G31" i="2" s="1"/>
  <c r="N17" i="2"/>
  <c r="L22" i="2" s="1"/>
  <c r="N42" i="2"/>
  <c r="O43" i="2"/>
  <c r="P44" i="2"/>
  <c r="Q17" i="2"/>
  <c r="S44" i="2"/>
  <c r="Q42" i="2"/>
  <c r="R43" i="2"/>
  <c r="R17" i="2"/>
  <c r="P22" i="2" s="1"/>
  <c r="R42" i="2"/>
  <c r="R45" i="2" s="1"/>
  <c r="R31" i="2" s="1"/>
  <c r="S43" i="2"/>
  <c r="T44" i="2"/>
  <c r="T45" i="2" s="1"/>
  <c r="T31" i="2" s="1"/>
  <c r="T36" i="2" s="1"/>
  <c r="M17" i="2"/>
  <c r="K22" i="2" s="1"/>
  <c r="O44" i="2"/>
  <c r="M42" i="2"/>
  <c r="N43" i="2"/>
  <c r="W16" i="2"/>
  <c r="E26" i="2" s="1"/>
  <c r="O21" i="2" l="1"/>
  <c r="Q21" i="2"/>
  <c r="S49" i="2" s="1"/>
  <c r="S50" i="2" s="1"/>
  <c r="M21" i="2"/>
  <c r="F21" i="2"/>
  <c r="R48" i="2"/>
  <c r="Q47" i="2"/>
  <c r="Q23" i="2"/>
  <c r="S45" i="2"/>
  <c r="E22" i="2"/>
  <c r="E47" i="2" s="1"/>
  <c r="E50" i="2" s="1"/>
  <c r="E35" i="2" s="1"/>
  <c r="E36" i="2" s="1"/>
  <c r="E37" i="2" s="1"/>
  <c r="I21" i="2"/>
  <c r="P21" i="2"/>
  <c r="G21" i="2"/>
  <c r="J21" i="2"/>
  <c r="M22" i="2"/>
  <c r="O22" i="2"/>
  <c r="O23" i="2" s="1"/>
  <c r="W17" i="2"/>
  <c r="K21" i="2"/>
  <c r="F22" i="2"/>
  <c r="F47" i="2" s="1"/>
  <c r="H22" i="2"/>
  <c r="H47" i="2" s="1"/>
  <c r="P45" i="2"/>
  <c r="P31" i="2" s="1"/>
  <c r="L21" i="2"/>
  <c r="N22" i="2"/>
  <c r="N23" i="2" s="1"/>
  <c r="Q45" i="2"/>
  <c r="Q31" i="2" s="1"/>
  <c r="K45" i="2"/>
  <c r="K31" i="2" s="1"/>
  <c r="I45" i="2"/>
  <c r="I31" i="2" s="1"/>
  <c r="N45" i="2"/>
  <c r="N31" i="2" s="1"/>
  <c r="W43" i="2"/>
  <c r="M45" i="2"/>
  <c r="M31" i="2" s="1"/>
  <c r="W42" i="2"/>
  <c r="O45" i="2"/>
  <c r="O31" i="2" s="1"/>
  <c r="W44" i="2"/>
  <c r="M23" i="2" l="1"/>
  <c r="S31" i="2"/>
  <c r="I26" i="2"/>
  <c r="J49" i="2"/>
  <c r="I48" i="2"/>
  <c r="F48" i="2"/>
  <c r="F50" i="2" s="1"/>
  <c r="F35" i="2" s="1"/>
  <c r="F36" i="2" s="1"/>
  <c r="F37" i="2" s="1"/>
  <c r="H23" i="2"/>
  <c r="G49" i="2"/>
  <c r="E23" i="2"/>
  <c r="O47" i="2"/>
  <c r="P48" i="2"/>
  <c r="M47" i="2"/>
  <c r="N47" i="2"/>
  <c r="G48" i="2"/>
  <c r="F23" i="2"/>
  <c r="Q49" i="2"/>
  <c r="N48" i="2"/>
  <c r="O48" i="2"/>
  <c r="H49" i="2"/>
  <c r="O49" i="2"/>
  <c r="P49" i="2"/>
  <c r="J48" i="2"/>
  <c r="I47" i="2"/>
  <c r="I23" i="2"/>
  <c r="K49" i="2"/>
  <c r="K48" i="2"/>
  <c r="J47" i="2"/>
  <c r="J23" i="2"/>
  <c r="L49" i="2"/>
  <c r="G47" i="2"/>
  <c r="G23" i="2"/>
  <c r="H48" i="2"/>
  <c r="H50" i="2" s="1"/>
  <c r="H35" i="2" s="1"/>
  <c r="H36" i="2" s="1"/>
  <c r="I49" i="2"/>
  <c r="P23" i="2"/>
  <c r="R49" i="2"/>
  <c r="R50" i="2" s="1"/>
  <c r="R35" i="2" s="1"/>
  <c r="R36" i="2" s="1"/>
  <c r="Q48" i="2"/>
  <c r="P47" i="2"/>
  <c r="S35" i="2"/>
  <c r="S36" i="2" s="1"/>
  <c r="K26" i="2"/>
  <c r="N49" i="2"/>
  <c r="M48" i="2"/>
  <c r="L47" i="2"/>
  <c r="L23" i="2"/>
  <c r="M49" i="2"/>
  <c r="L48" i="2"/>
  <c r="K47" i="2"/>
  <c r="K23" i="2"/>
  <c r="W21" i="2"/>
  <c r="W22" i="2"/>
  <c r="W45" i="2"/>
  <c r="X45" i="2" s="1"/>
  <c r="P50" i="2" l="1"/>
  <c r="P35" i="2" s="1"/>
  <c r="P36" i="2" s="1"/>
  <c r="J50" i="2"/>
  <c r="J35" i="2" s="1"/>
  <c r="J36" i="2" s="1"/>
  <c r="K50" i="2"/>
  <c r="K35" i="2" s="1"/>
  <c r="K36" i="2" s="1"/>
  <c r="G50" i="2"/>
  <c r="G35" i="2" s="1"/>
  <c r="G36" i="2" s="1"/>
  <c r="G37" i="2" s="1"/>
  <c r="H37" i="2" s="1"/>
  <c r="Q50" i="2"/>
  <c r="Q35" i="2" s="1"/>
  <c r="Q36" i="2" s="1"/>
  <c r="O50" i="2"/>
  <c r="O35" i="2" s="1"/>
  <c r="O36" i="2" s="1"/>
  <c r="E27" i="2"/>
  <c r="I50" i="2"/>
  <c r="I35" i="2" s="1"/>
  <c r="I36" i="2" s="1"/>
  <c r="E28" i="2"/>
  <c r="L50" i="2"/>
  <c r="L35" i="2" s="1"/>
  <c r="L36" i="2" s="1"/>
  <c r="W48" i="2"/>
  <c r="W47" i="2"/>
  <c r="W23" i="2"/>
  <c r="W24" i="2" s="1"/>
  <c r="K27" i="2" s="1"/>
  <c r="K29" i="2" s="1"/>
  <c r="N50" i="2"/>
  <c r="N35" i="2" s="1"/>
  <c r="N36" i="2" s="1"/>
  <c r="W49" i="2"/>
  <c r="M50" i="2"/>
  <c r="M35" i="2" s="1"/>
  <c r="M36" i="2" s="1"/>
  <c r="E29" i="2" l="1"/>
  <c r="I37" i="2"/>
  <c r="J37" i="2" s="1"/>
  <c r="K37" i="2" s="1"/>
  <c r="L37" i="2"/>
  <c r="W50" i="2"/>
  <c r="M37" i="2"/>
  <c r="N37" i="2" s="1"/>
  <c r="O37" i="2" s="1"/>
  <c r="P37" i="2" s="1"/>
  <c r="Q37" i="2" s="1"/>
  <c r="R37" i="2" s="1"/>
  <c r="X50" i="2"/>
  <c r="S37" i="2" l="1"/>
  <c r="T37" i="2" s="1"/>
  <c r="I27" i="2"/>
  <c r="I29" i="2" s="1"/>
</calcChain>
</file>

<file path=xl/sharedStrings.xml><?xml version="1.0" encoding="utf-8"?>
<sst xmlns="http://schemas.openxmlformats.org/spreadsheetml/2006/main" count="89" uniqueCount="70">
  <si>
    <t>prodotto x</t>
  </si>
  <si>
    <t>mp1</t>
  </si>
  <si>
    <t>mp2</t>
  </si>
  <si>
    <t>um</t>
  </si>
  <si>
    <t>stagionalità</t>
  </si>
  <si>
    <t>sett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</si>
  <si>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</si>
  <si>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</si>
  <si>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</si>
  <si>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</si>
  <si>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</si>
  <si>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</si>
  <si>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</si>
  <si>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</si>
  <si>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</si>
  <si>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</si>
  <si>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</si>
  <si>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</si>
  <si>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€</t>
  </si>
  <si>
    <t>kg</t>
  </si>
  <si>
    <t>1</t>
  </si>
  <si>
    <t>0,30</t>
  </si>
  <si>
    <t>q</t>
  </si>
  <si>
    <t>ciclo l (mesi)</t>
  </si>
  <si>
    <t>cicli</t>
  </si>
  <si>
    <t>immediato</t>
  </si>
  <si>
    <t>1 mese</t>
  </si>
  <si>
    <t>2 mesi</t>
  </si>
  <si>
    <t xml:space="preserve">budget </t>
  </si>
  <si>
    <t>sviluppo</t>
  </si>
  <si>
    <t>vendite €</t>
  </si>
  <si>
    <t>vendite Q</t>
  </si>
  <si>
    <t>crt</t>
  </si>
  <si>
    <t xml:space="preserve">mp1 </t>
  </si>
  <si>
    <t>gg</t>
  </si>
  <si>
    <t>fornitori</t>
  </si>
  <si>
    <t>clienti</t>
  </si>
  <si>
    <t>credito fornitura</t>
  </si>
  <si>
    <t>%</t>
  </si>
  <si>
    <t>a vista</t>
  </si>
  <si>
    <t>a 30</t>
  </si>
  <si>
    <t>a 60</t>
  </si>
  <si>
    <t>attivo</t>
  </si>
  <si>
    <t>passivo</t>
  </si>
  <si>
    <t>sviluppo incassi</t>
  </si>
  <si>
    <t>vs</t>
  </si>
  <si>
    <t>controllo</t>
  </si>
  <si>
    <t>sviluppo pagamenti</t>
  </si>
  <si>
    <t>% mp1</t>
  </si>
  <si>
    <t>% mp2</t>
  </si>
  <si>
    <t>ctr</t>
  </si>
  <si>
    <t>sbilancio</t>
  </si>
  <si>
    <t>progressivo</t>
  </si>
  <si>
    <t>codice</t>
  </si>
  <si>
    <t>distinta</t>
  </si>
  <si>
    <t>vendite</t>
  </si>
  <si>
    <t>anno x</t>
  </si>
  <si>
    <t>solo con 0/1/2</t>
  </si>
  <si>
    <t>in verde i dati modificabili</t>
  </si>
  <si>
    <t>totale costo mp</t>
  </si>
  <si>
    <t>ricavi</t>
  </si>
  <si>
    <t>conto ceconomico</t>
  </si>
  <si>
    <t>costi mp</t>
  </si>
  <si>
    <t>variazione mp</t>
  </si>
  <si>
    <t>uile esercizio</t>
  </si>
  <si>
    <t>cassa</t>
  </si>
  <si>
    <t>utile esercizio</t>
  </si>
  <si>
    <t>totale attivo</t>
  </si>
  <si>
    <t>totale passivo</t>
  </si>
  <si>
    <t>by Carlo Fagiuoli - Verona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</si>
</sst>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€"/>
    <numFmt numFmtId="165" formatCode="_-* #,##0.00\ _€_-;\-* #,##0.00\ _€_-;_-* &quot;-&quot;??\ _€_-;_-@_-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9" fontId="0" fillId="0" borderId="0" xfId="0" applyNumberFormat="1"/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43" fontId="7" fillId="0" borderId="7" xfId="1" applyFont="1" applyFill="1" applyBorder="1" applyProtection="1">
      <protection hidden="1"/>
    </xf>
    <xf numFmtId="0" fontId="8" fillId="0" borderId="8" xfId="0" applyFont="1" applyBorder="1" applyProtection="1">
      <protection hidden="1"/>
    </xf>
    <xf numFmtId="0" fontId="0" fillId="0" borderId="9" xfId="0" applyBorder="1" applyProtection="1">
      <protection hidden="1"/>
    </xf>
    <xf numFmtId="43" fontId="0" fillId="0" borderId="0" xfId="1" applyFont="1" applyProtection="1">
      <protection hidden="1"/>
    </xf>
    <xf numFmtId="43" fontId="0" fillId="2" borderId="0" xfId="1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10" xfId="0" applyBorder="1" applyProtection="1">
      <protection hidden="1"/>
    </xf>
    <xf numFmtId="43" fontId="0" fillId="0" borderId="10" xfId="1" applyFont="1" applyBorder="1" applyProtection="1">
      <protection hidden="1"/>
    </xf>
    <xf numFmtId="43" fontId="0" fillId="0" borderId="2" xfId="1" applyFont="1" applyBorder="1" applyProtection="1">
      <protection hidden="1"/>
    </xf>
    <xf numFmtId="43" fontId="0" fillId="0" borderId="1" xfId="1" applyFont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43" fontId="0" fillId="0" borderId="0" xfId="1" applyFont="1" applyBorder="1" applyProtection="1">
      <protection hidden="1"/>
    </xf>
    <xf numFmtId="166" fontId="0" fillId="2" borderId="0" xfId="1" applyNumberFormat="1" applyFont="1" applyFill="1" applyBorder="1" applyProtection="1">
      <protection hidden="1"/>
    </xf>
    <xf numFmtId="43" fontId="0" fillId="0" borderId="4" xfId="1" applyFont="1" applyBorder="1" applyProtection="1">
      <protection hidden="1"/>
    </xf>
    <xf numFmtId="43" fontId="0" fillId="0" borderId="3" xfId="1" applyFont="1" applyBorder="1" applyProtection="1">
      <protection hidden="1"/>
    </xf>
    <xf numFmtId="0" fontId="0" fillId="0" borderId="4" xfId="1" applyNumberFormat="1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0" fillId="0" borderId="13" xfId="0" applyBorder="1" applyProtection="1">
      <protection hidden="1"/>
    </xf>
    <xf numFmtId="0" fontId="5" fillId="0" borderId="0" xfId="0" applyFont="1" applyProtection="1">
      <protection hidden="1"/>
    </xf>
    <xf numFmtId="0" fontId="0" fillId="0" borderId="4" xfId="0" applyBorder="1" applyProtection="1">
      <protection hidden="1"/>
    </xf>
    <xf numFmtId="0" fontId="0" fillId="0" borderId="3" xfId="1" applyNumberFormat="1" applyFont="1" applyBorder="1" applyAlignment="1" applyProtection="1">
      <alignment horizontal="center"/>
      <protection hidden="1"/>
    </xf>
    <xf numFmtId="43" fontId="0" fillId="2" borderId="4" xfId="1" applyFont="1" applyFill="1" applyBorder="1" applyProtection="1">
      <protection hidden="1"/>
    </xf>
    <xf numFmtId="43" fontId="0" fillId="2" borderId="13" xfId="1" applyFont="1" applyFill="1" applyBorder="1" applyProtection="1">
      <protection hidden="1"/>
    </xf>
    <xf numFmtId="43" fontId="0" fillId="0" borderId="0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43" fontId="0" fillId="0" borderId="5" xfId="1" applyFont="1" applyBorder="1" applyProtection="1">
      <protection hidden="1"/>
    </xf>
    <xf numFmtId="43" fontId="0" fillId="0" borderId="11" xfId="1" applyFont="1" applyBorder="1" applyProtection="1">
      <protection hidden="1"/>
    </xf>
    <xf numFmtId="0" fontId="0" fillId="0" borderId="6" xfId="1" applyNumberFormat="1" applyFont="1" applyBorder="1" applyProtection="1">
      <protection hidden="1"/>
    </xf>
    <xf numFmtId="43" fontId="2" fillId="0" borderId="7" xfId="1" applyFont="1" applyBorder="1" applyProtection="1">
      <protection hidden="1"/>
    </xf>
    <xf numFmtId="43" fontId="0" fillId="0" borderId="8" xfId="1" applyFont="1" applyBorder="1" applyProtection="1">
      <protection hidden="1"/>
    </xf>
    <xf numFmtId="43" fontId="0" fillId="0" borderId="9" xfId="1" applyFont="1" applyBorder="1" applyProtection="1">
      <protection hidden="1"/>
    </xf>
    <xf numFmtId="0" fontId="0" fillId="0" borderId="11" xfId="0" applyBorder="1" applyProtection="1">
      <protection hidden="1"/>
    </xf>
    <xf numFmtId="43" fontId="0" fillId="0" borderId="6" xfId="1" applyFont="1" applyBorder="1" applyProtection="1">
      <protection hidden="1"/>
    </xf>
    <xf numFmtId="43" fontId="0" fillId="0" borderId="14" xfId="1" applyFont="1" applyFill="1" applyBorder="1" applyProtection="1">
      <protection hidden="1"/>
    </xf>
    <xf numFmtId="43" fontId="0" fillId="0" borderId="11" xfId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43" fontId="0" fillId="0" borderId="0" xfId="1" applyFont="1" applyFill="1" applyProtection="1">
      <protection hidden="1"/>
    </xf>
    <xf numFmtId="43" fontId="6" fillId="0" borderId="0" xfId="0" applyNumberFormat="1" applyFont="1" applyProtection="1">
      <protection hidden="1"/>
    </xf>
    <xf numFmtId="49" fontId="0" fillId="0" borderId="1" xfId="0" applyNumberFormat="1" applyBorder="1" applyProtection="1">
      <protection hidden="1"/>
    </xf>
    <xf numFmtId="49" fontId="0" fillId="0" borderId="3" xfId="0" applyNumberFormat="1" applyBorder="1" applyProtection="1">
      <protection hidden="1"/>
    </xf>
    <xf numFmtId="43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165" fontId="0" fillId="0" borderId="4" xfId="0" applyNumberFormat="1" applyBorder="1" applyProtection="1">
      <protection hidden="1"/>
    </xf>
    <xf numFmtId="49" fontId="0" fillId="0" borderId="5" xfId="0" applyNumberFormat="1" applyBorder="1" applyProtection="1">
      <protection hidden="1"/>
    </xf>
    <xf numFmtId="43" fontId="4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2" fillId="0" borderId="10" xfId="0" applyFont="1" applyBorder="1" applyProtection="1">
      <protection hidden="1"/>
    </xf>
  </cellXfs>
  <cellStyles count="2">
    <cellStyle name="Migliaia" xfId="1" builtinId="3"/>
    <cellStyle name="Normale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</xdr:colOff>
      <xdr:row>24</xdr:row>
      <xdr:rowOff>28575</xdr:rowOff>
    </xdr:from>
    <xdr:to>
      <xdr:col>22</xdr:col>
      <xdr:colOff>247650</xdr:colOff>
      <xdr:row>36</xdr:row>
      <xdr:rowOff>47625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242B4C69-EC37-CE54-FE64-FD9293242B9E}"/>
            </a:ext>
          </a:extLst>
        </xdr:cNvPr>
        <xdr:cNvCxnSpPr/>
      </xdr:nvCxnSpPr>
      <xdr:spPr>
        <a:xfrm flipH="1">
          <a:off x="16259175" y="3876675"/>
          <a:ext cx="762000" cy="2314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zoomScale="80" zoomScaleNormal="80" workbookViewId="0">
      <pane xSplit="2" ySplit="4" topLeftCell="C7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RowHeight="15" x14ac:dyDescent="0.25"/>
  <cols>
    <col min="2" max="2" width="18" customWidth="1"/>
    <col min="4" max="4" width="10.85546875" style="1" customWidth="1"/>
    <col min="5" max="5" width="15.7109375" bestFit="1" customWidth="1"/>
    <col min="6" max="6" width="12.28515625" customWidth="1"/>
    <col min="7" max="7" width="12.7109375" customWidth="1"/>
    <col min="8" max="8" width="15.85546875" bestFit="1" customWidth="1"/>
    <col min="9" max="9" width="15.85546875" customWidth="1"/>
    <col min="10" max="10" width="12.42578125" customWidth="1"/>
    <col min="11" max="11" width="14.5703125" customWidth="1"/>
    <col min="12" max="12" width="14.42578125" bestFit="1" customWidth="1"/>
    <col min="13" max="13" width="12.7109375" customWidth="1"/>
    <col min="14" max="14" width="12.42578125" customWidth="1"/>
    <col min="15" max="15" width="12.5703125" customWidth="1"/>
    <col min="16" max="16" width="12.140625" customWidth="1"/>
    <col min="17" max="17" width="13.5703125" customWidth="1"/>
    <col min="18" max="18" width="13.140625" customWidth="1"/>
    <col min="19" max="19" width="13.85546875" customWidth="1"/>
    <col min="20" max="20" width="11.7109375" customWidth="1"/>
    <col min="21" max="21" width="5.28515625" customWidth="1"/>
    <col min="22" max="22" width="3.42578125" customWidth="1"/>
    <col min="23" max="23" width="15.28515625" customWidth="1"/>
    <col min="24" max="24" width="11.5703125" bestFit="1" customWidth="1"/>
  </cols>
  <sheetData>
    <row r="1" spans="1:24" ht="21.75" thickBot="1" x14ac:dyDescent="0.4">
      <c r="A1" s="54" t="s">
        <v>69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1.75" thickBot="1" x14ac:dyDescent="0.4">
      <c r="A2" s="2"/>
      <c r="B2" s="2"/>
      <c r="C2" s="2"/>
      <c r="D2" s="3"/>
      <c r="E2" s="2"/>
      <c r="F2" s="2"/>
      <c r="G2" s="2"/>
      <c r="H2" s="2"/>
      <c r="I2" s="4" t="s">
        <v>58</v>
      </c>
      <c r="J2" s="5"/>
      <c r="K2" s="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2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2"/>
      <c r="B4" s="2"/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6</v>
      </c>
      <c r="Q4" s="2" t="s">
        <v>7</v>
      </c>
      <c r="R4" s="2" t="s">
        <v>8</v>
      </c>
      <c r="S4" s="2" t="s">
        <v>9</v>
      </c>
      <c r="T4" s="2" t="s">
        <v>10</v>
      </c>
      <c r="U4" s="2" t="s">
        <v>11</v>
      </c>
      <c r="V4" s="2" t="s">
        <v>12</v>
      </c>
      <c r="W4" s="2"/>
      <c r="X4" s="2"/>
    </row>
    <row r="5" spans="1:24" x14ac:dyDescent="0.25">
      <c r="A5" s="2" t="s">
        <v>4</v>
      </c>
      <c r="B5" s="2"/>
      <c r="C5" s="7"/>
      <c r="D5" s="7"/>
      <c r="E5" s="7"/>
      <c r="F5" s="7"/>
      <c r="G5" s="8">
        <v>10</v>
      </c>
      <c r="H5" s="8">
        <v>8</v>
      </c>
      <c r="I5" s="8">
        <v>12</v>
      </c>
      <c r="J5" s="8">
        <v>7</v>
      </c>
      <c r="K5" s="8">
        <v>5</v>
      </c>
      <c r="L5" s="8">
        <v>5</v>
      </c>
      <c r="M5" s="8">
        <v>5</v>
      </c>
      <c r="N5" s="8">
        <v>1</v>
      </c>
      <c r="O5" s="8">
        <v>10</v>
      </c>
      <c r="P5" s="8">
        <v>10</v>
      </c>
      <c r="Q5" s="8">
        <v>18</v>
      </c>
      <c r="R5" s="8">
        <v>9</v>
      </c>
      <c r="S5" s="7"/>
      <c r="T5" s="7"/>
      <c r="U5" s="7"/>
      <c r="V5" s="7"/>
      <c r="W5" s="7">
        <f>SUM(G5:V5)</f>
        <v>100</v>
      </c>
      <c r="X5" s="7">
        <f>SUM(G5:R5)</f>
        <v>100</v>
      </c>
    </row>
    <row r="6" spans="1:24" x14ac:dyDescent="0.25">
      <c r="A6" s="2"/>
      <c r="B6" s="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.75" thickBot="1" x14ac:dyDescent="0.3">
      <c r="A7" s="2"/>
      <c r="B7" s="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x14ac:dyDescent="0.25">
      <c r="A8" s="9" t="s">
        <v>0</v>
      </c>
      <c r="B8" s="10"/>
      <c r="C8" s="11" t="s">
        <v>3</v>
      </c>
      <c r="D8" s="11" t="s">
        <v>22</v>
      </c>
      <c r="E8" s="11" t="s">
        <v>18</v>
      </c>
      <c r="F8" s="12" t="s">
        <v>23</v>
      </c>
      <c r="G8" s="7"/>
      <c r="H8" s="13" t="s">
        <v>24</v>
      </c>
      <c r="I8" s="11" t="s">
        <v>34</v>
      </c>
      <c r="J8" s="12" t="s">
        <v>53</v>
      </c>
      <c r="K8" s="2"/>
      <c r="L8" s="9" t="s">
        <v>35</v>
      </c>
      <c r="M8" s="14"/>
      <c r="N8" s="10" t="s">
        <v>36</v>
      </c>
      <c r="O8" s="10"/>
      <c r="P8" s="15"/>
      <c r="Q8" s="7"/>
      <c r="R8" s="13" t="s">
        <v>28</v>
      </c>
      <c r="S8" s="12" t="s">
        <v>55</v>
      </c>
      <c r="T8" s="2"/>
      <c r="U8" s="2"/>
      <c r="V8" s="2"/>
      <c r="W8" s="7"/>
      <c r="X8" s="7"/>
    </row>
    <row r="9" spans="1:24" x14ac:dyDescent="0.25">
      <c r="A9" s="16" t="s">
        <v>54</v>
      </c>
      <c r="B9" s="2"/>
      <c r="C9" s="17" t="s">
        <v>19</v>
      </c>
      <c r="D9" s="18" t="s">
        <v>20</v>
      </c>
      <c r="E9" s="18">
        <v>9</v>
      </c>
      <c r="F9" s="19"/>
      <c r="G9" s="7"/>
      <c r="H9" s="20" t="s">
        <v>25</v>
      </c>
      <c r="I9" s="17">
        <v>0</v>
      </c>
      <c r="J9" s="21">
        <v>0</v>
      </c>
      <c r="K9" s="2"/>
      <c r="L9" s="22" t="s">
        <v>37</v>
      </c>
      <c r="M9" s="23" t="s">
        <v>38</v>
      </c>
      <c r="N9" s="24" t="s">
        <v>37</v>
      </c>
      <c r="O9" s="2" t="s">
        <v>48</v>
      </c>
      <c r="P9" s="25" t="s">
        <v>49</v>
      </c>
      <c r="Q9" s="7"/>
      <c r="R9" s="26" t="s">
        <v>56</v>
      </c>
      <c r="S9" s="27">
        <v>1800000</v>
      </c>
      <c r="T9" s="2"/>
      <c r="U9" s="2"/>
      <c r="V9" s="2"/>
      <c r="W9" s="7"/>
      <c r="X9" s="7"/>
    </row>
    <row r="10" spans="1:24" ht="15.75" thickBot="1" x14ac:dyDescent="0.3">
      <c r="A10" s="16"/>
      <c r="B10" s="2"/>
      <c r="C10" s="17"/>
      <c r="D10" s="18"/>
      <c r="E10" s="18"/>
      <c r="F10" s="19"/>
      <c r="G10" s="7"/>
      <c r="H10" s="20" t="s">
        <v>26</v>
      </c>
      <c r="I10" s="17">
        <v>30</v>
      </c>
      <c r="J10" s="21">
        <v>1</v>
      </c>
      <c r="K10" s="7"/>
      <c r="L10" s="16" t="s">
        <v>39</v>
      </c>
      <c r="M10" s="28">
        <v>0.3</v>
      </c>
      <c r="N10" s="29" t="s">
        <v>39</v>
      </c>
      <c r="O10" s="30">
        <v>0.2</v>
      </c>
      <c r="P10" s="27">
        <v>0.2</v>
      </c>
      <c r="Q10" s="7"/>
      <c r="R10" s="31"/>
      <c r="S10" s="32"/>
      <c r="T10" s="2"/>
      <c r="U10" s="2"/>
      <c r="V10" s="2"/>
      <c r="W10" s="7"/>
      <c r="X10" s="7"/>
    </row>
    <row r="11" spans="1:24" ht="15.75" thickBot="1" x14ac:dyDescent="0.3">
      <c r="A11" s="16" t="s">
        <v>1</v>
      </c>
      <c r="B11" s="2"/>
      <c r="C11" s="17" t="s">
        <v>19</v>
      </c>
      <c r="D11" s="18">
        <v>0.7</v>
      </c>
      <c r="E11" s="18">
        <v>5.5</v>
      </c>
      <c r="F11" s="18">
        <v>2</v>
      </c>
      <c r="G11" s="7"/>
      <c r="H11" s="33" t="s">
        <v>27</v>
      </c>
      <c r="I11" s="34">
        <v>60</v>
      </c>
      <c r="J11" s="35">
        <v>2</v>
      </c>
      <c r="K11" s="7"/>
      <c r="L11" s="16" t="s">
        <v>40</v>
      </c>
      <c r="M11" s="28">
        <v>0.15</v>
      </c>
      <c r="N11" s="29" t="s">
        <v>40</v>
      </c>
      <c r="O11" s="30">
        <v>0.45</v>
      </c>
      <c r="P11" s="27">
        <v>0.75</v>
      </c>
      <c r="Q11" s="7"/>
      <c r="R11" s="2"/>
      <c r="S11" s="2"/>
      <c r="T11" s="2"/>
      <c r="U11" s="2"/>
      <c r="V11" s="2"/>
      <c r="W11" s="7"/>
      <c r="X11" s="7"/>
    </row>
    <row r="12" spans="1:24" ht="15.75" thickBot="1" x14ac:dyDescent="0.3">
      <c r="A12" s="16" t="s">
        <v>2</v>
      </c>
      <c r="B12" s="2"/>
      <c r="C12" s="17" t="s">
        <v>19</v>
      </c>
      <c r="D12" s="18" t="s">
        <v>21</v>
      </c>
      <c r="E12" s="18">
        <v>6</v>
      </c>
      <c r="F12" s="18">
        <v>2</v>
      </c>
      <c r="G12" s="7"/>
      <c r="H12" s="36" t="s">
        <v>57</v>
      </c>
      <c r="I12" s="37"/>
      <c r="J12" s="38"/>
      <c r="K12" s="7"/>
      <c r="L12" s="16" t="s">
        <v>41</v>
      </c>
      <c r="M12" s="28">
        <v>0.55000000000000004</v>
      </c>
      <c r="N12" s="29" t="s">
        <v>41</v>
      </c>
      <c r="O12" s="30">
        <v>0.35</v>
      </c>
      <c r="P12" s="27">
        <v>0.05</v>
      </c>
      <c r="Q12" s="7"/>
      <c r="R12" s="2"/>
      <c r="S12" s="2"/>
      <c r="T12" s="2"/>
      <c r="U12" s="2"/>
      <c r="V12" s="2"/>
      <c r="W12" s="7"/>
      <c r="X12" s="7"/>
    </row>
    <row r="13" spans="1:24" ht="15.75" thickBot="1" x14ac:dyDescent="0.3">
      <c r="A13" s="31"/>
      <c r="B13" s="39"/>
      <c r="C13" s="34"/>
      <c r="D13" s="34">
        <f>D11+D12</f>
        <v>1</v>
      </c>
      <c r="E13" s="34"/>
      <c r="F13" s="40"/>
      <c r="G13" s="7"/>
      <c r="H13" s="7"/>
      <c r="I13" s="7"/>
      <c r="J13" s="7"/>
      <c r="K13" s="7"/>
      <c r="L13" s="31"/>
      <c r="M13" s="41">
        <f>SUM(M10:M12)</f>
        <v>1</v>
      </c>
      <c r="N13" s="42"/>
      <c r="O13" s="42">
        <f>SUM(O10:O12)</f>
        <v>1</v>
      </c>
      <c r="P13" s="42">
        <f>SUM(P10:P12)</f>
        <v>1</v>
      </c>
      <c r="Q13" s="7"/>
      <c r="R13" s="2"/>
      <c r="S13" s="2"/>
      <c r="T13" s="2"/>
      <c r="U13" s="2"/>
      <c r="V13" s="2"/>
      <c r="W13" s="7"/>
      <c r="X13" s="7" t="s">
        <v>32</v>
      </c>
    </row>
    <row r="14" spans="1:24" x14ac:dyDescent="0.25">
      <c r="A14" s="2"/>
      <c r="B14" s="2"/>
      <c r="C14" s="17"/>
      <c r="D14" s="17"/>
      <c r="E14" s="17"/>
      <c r="F14" s="1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2"/>
      <c r="S14" s="29"/>
      <c r="T14" s="29"/>
      <c r="U14" s="29"/>
      <c r="V14" s="29"/>
      <c r="W14" s="7"/>
      <c r="X14" s="7"/>
    </row>
    <row r="15" spans="1:24" x14ac:dyDescent="0.25">
      <c r="A15" s="2" t="s">
        <v>29</v>
      </c>
      <c r="B15" s="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25">
      <c r="A16" s="2" t="s">
        <v>30</v>
      </c>
      <c r="B16" s="2"/>
      <c r="C16" s="7"/>
      <c r="D16" s="7"/>
      <c r="E16" s="7"/>
      <c r="F16" s="7"/>
      <c r="G16" s="7">
        <f t="shared" ref="G16:R16" si="0">$S$9*G5/100</f>
        <v>180000</v>
      </c>
      <c r="H16" s="7">
        <f t="shared" si="0"/>
        <v>144000</v>
      </c>
      <c r="I16" s="7">
        <f t="shared" si="0"/>
        <v>216000</v>
      </c>
      <c r="J16" s="7">
        <f t="shared" si="0"/>
        <v>126000</v>
      </c>
      <c r="K16" s="7">
        <f t="shared" si="0"/>
        <v>90000</v>
      </c>
      <c r="L16" s="7">
        <f t="shared" si="0"/>
        <v>90000</v>
      </c>
      <c r="M16" s="7">
        <f t="shared" si="0"/>
        <v>90000</v>
      </c>
      <c r="N16" s="7">
        <f t="shared" si="0"/>
        <v>18000</v>
      </c>
      <c r="O16" s="7">
        <f t="shared" si="0"/>
        <v>180000</v>
      </c>
      <c r="P16" s="7">
        <f t="shared" si="0"/>
        <v>180000</v>
      </c>
      <c r="Q16" s="7">
        <f t="shared" si="0"/>
        <v>324000</v>
      </c>
      <c r="R16" s="7">
        <f t="shared" si="0"/>
        <v>162000</v>
      </c>
      <c r="S16" s="7"/>
      <c r="T16" s="7"/>
      <c r="U16" s="7"/>
      <c r="V16" s="7"/>
      <c r="W16" s="7">
        <f>SUM(G16:R16)</f>
        <v>1800000</v>
      </c>
      <c r="X16" s="7"/>
    </row>
    <row r="17" spans="1:24" x14ac:dyDescent="0.25">
      <c r="A17" s="2" t="s">
        <v>31</v>
      </c>
      <c r="B17" s="2"/>
      <c r="C17" s="7"/>
      <c r="D17" s="7"/>
      <c r="E17" s="7"/>
      <c r="F17" s="7"/>
      <c r="G17" s="7">
        <f>G16/$E$9</f>
        <v>20000</v>
      </c>
      <c r="H17" s="7">
        <f t="shared" ref="H17:R17" si="1">H16/$E$9</f>
        <v>16000</v>
      </c>
      <c r="I17" s="7">
        <f t="shared" si="1"/>
        <v>24000</v>
      </c>
      <c r="J17" s="7">
        <f t="shared" si="1"/>
        <v>14000</v>
      </c>
      <c r="K17" s="7">
        <f t="shared" si="1"/>
        <v>10000</v>
      </c>
      <c r="L17" s="7">
        <f t="shared" si="1"/>
        <v>10000</v>
      </c>
      <c r="M17" s="7">
        <f t="shared" si="1"/>
        <v>10000</v>
      </c>
      <c r="N17" s="7">
        <f t="shared" si="1"/>
        <v>2000</v>
      </c>
      <c r="O17" s="7">
        <f t="shared" si="1"/>
        <v>20000</v>
      </c>
      <c r="P17" s="7">
        <f t="shared" si="1"/>
        <v>20000</v>
      </c>
      <c r="Q17" s="7">
        <f t="shared" si="1"/>
        <v>36000</v>
      </c>
      <c r="R17" s="7">
        <f t="shared" si="1"/>
        <v>18000</v>
      </c>
      <c r="S17" s="7"/>
      <c r="T17" s="7"/>
      <c r="U17" s="7"/>
      <c r="V17" s="7"/>
      <c r="W17" s="7">
        <f>SUM(G17:R17)</f>
        <v>200000</v>
      </c>
      <c r="X17" s="7"/>
    </row>
    <row r="18" spans="1:24" x14ac:dyDescent="0.25">
      <c r="A18" s="2"/>
      <c r="B18" s="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25">
      <c r="A19" s="2"/>
      <c r="B19" s="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5">
      <c r="A20" s="2"/>
      <c r="B20" s="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25">
      <c r="A21" s="2" t="s">
        <v>33</v>
      </c>
      <c r="B21" s="2"/>
      <c r="C21" s="2"/>
      <c r="D21" s="43"/>
      <c r="E21" s="43">
        <f>IF($F$11=0,E17*$D$11*$E$11,IF($F$11=1,F17*$D$11*$E$11,IF($F$11=2,G17*$D$11*$E$11,0)))</f>
        <v>77000</v>
      </c>
      <c r="F21" s="43">
        <f t="shared" ref="F21" si="2">IF($F$11=0,F17*$D$11*$E$11,IF($F$11=1,G17*$D$11*$E$11,IF($F$11=2,H17*$D$11*$E$11,0)))</f>
        <v>61600</v>
      </c>
      <c r="G21" s="43">
        <f>IF($F$11=0,G17*$D$11*$E$11,IF($F$11=1,H17*$D$11*$E$11,IF($F$11=2,I17*$D$11*$E$11,0)))</f>
        <v>92400</v>
      </c>
      <c r="H21" s="43">
        <f t="shared" ref="H21:Q21" si="3">IF($F$11=0,H17*$D$11*$E$11,IF($F$11=1,I17*$D$11*$E$11,IF($F$11=2,J17*$D$11*$E$11,0)))</f>
        <v>53900</v>
      </c>
      <c r="I21" s="43">
        <f t="shared" si="3"/>
        <v>38500</v>
      </c>
      <c r="J21" s="43">
        <f t="shared" si="3"/>
        <v>38500</v>
      </c>
      <c r="K21" s="43">
        <f t="shared" si="3"/>
        <v>38500</v>
      </c>
      <c r="L21" s="43">
        <f t="shared" si="3"/>
        <v>7700</v>
      </c>
      <c r="M21" s="43">
        <f t="shared" si="3"/>
        <v>77000</v>
      </c>
      <c r="N21" s="43">
        <f t="shared" si="3"/>
        <v>77000</v>
      </c>
      <c r="O21" s="43">
        <f t="shared" si="3"/>
        <v>138600</v>
      </c>
      <c r="P21" s="43">
        <f t="shared" si="3"/>
        <v>69300</v>
      </c>
      <c r="Q21" s="43">
        <f t="shared" si="3"/>
        <v>0</v>
      </c>
      <c r="R21" s="2"/>
      <c r="S21" s="2"/>
      <c r="T21" s="2"/>
      <c r="U21" s="2"/>
      <c r="V21" s="2"/>
      <c r="W21" s="7">
        <f>SUM(E21:R21)</f>
        <v>770000</v>
      </c>
      <c r="X21" s="2"/>
    </row>
    <row r="22" spans="1:24" x14ac:dyDescent="0.25">
      <c r="A22" s="2" t="s">
        <v>2</v>
      </c>
      <c r="B22" s="2"/>
      <c r="C22" s="44"/>
      <c r="D22" s="43"/>
      <c r="E22" s="43">
        <f t="shared" ref="E22:G22" si="4">IF($F$12=0,E17*$D$12*$E$12,IF($F$12=1,F17*$D$12*$E$12,IF($F$12=2,G17*$D$12*$E$12,0)))</f>
        <v>36000</v>
      </c>
      <c r="F22" s="43">
        <f t="shared" si="4"/>
        <v>28800</v>
      </c>
      <c r="G22" s="43">
        <f t="shared" si="4"/>
        <v>43200</v>
      </c>
      <c r="H22" s="43">
        <f>IF($F$12=0,H17*$D$12*$E$12,IF($F$12=1,I17*$D$12*$E$12,IF($F$12=2,J17*$D$12*$E$12,0)))</f>
        <v>25200</v>
      </c>
      <c r="I22" s="43">
        <f t="shared" ref="I22:Q22" si="5">IF($F$12=0,I17*$D$12*$E$12,IF($F$12=1,J17*$D$12*$E$12,IF($F$12=2,K17*$D$12*$E$12,0)))</f>
        <v>18000</v>
      </c>
      <c r="J22" s="43">
        <f t="shared" si="5"/>
        <v>18000</v>
      </c>
      <c r="K22" s="43">
        <f t="shared" si="5"/>
        <v>18000</v>
      </c>
      <c r="L22" s="43">
        <f t="shared" si="5"/>
        <v>3600</v>
      </c>
      <c r="M22" s="43">
        <f t="shared" si="5"/>
        <v>36000</v>
      </c>
      <c r="N22" s="43">
        <f t="shared" si="5"/>
        <v>36000</v>
      </c>
      <c r="O22" s="43">
        <f t="shared" si="5"/>
        <v>64800</v>
      </c>
      <c r="P22" s="43">
        <f t="shared" si="5"/>
        <v>32400</v>
      </c>
      <c r="Q22" s="43">
        <f t="shared" si="5"/>
        <v>0</v>
      </c>
      <c r="R22" s="44"/>
      <c r="S22" s="7"/>
      <c r="T22" s="7"/>
      <c r="U22" s="7"/>
      <c r="V22" s="7"/>
      <c r="W22" s="7">
        <f>SUM(E22:R22)</f>
        <v>360000</v>
      </c>
      <c r="X22" s="7"/>
    </row>
    <row r="23" spans="1:24" x14ac:dyDescent="0.25">
      <c r="A23" s="2" t="s">
        <v>59</v>
      </c>
      <c r="B23" s="2"/>
      <c r="C23" s="7"/>
      <c r="D23" s="7"/>
      <c r="E23" s="43">
        <f>E21+E22</f>
        <v>113000</v>
      </c>
      <c r="F23" s="43">
        <f t="shared" ref="F23:R23" si="6">F21+F22</f>
        <v>90400</v>
      </c>
      <c r="G23" s="43">
        <f t="shared" si="6"/>
        <v>135600</v>
      </c>
      <c r="H23" s="43">
        <f t="shared" si="6"/>
        <v>79100</v>
      </c>
      <c r="I23" s="43">
        <f t="shared" si="6"/>
        <v>56500</v>
      </c>
      <c r="J23" s="43">
        <f t="shared" si="6"/>
        <v>56500</v>
      </c>
      <c r="K23" s="43">
        <f t="shared" si="6"/>
        <v>56500</v>
      </c>
      <c r="L23" s="43">
        <f t="shared" si="6"/>
        <v>11300</v>
      </c>
      <c r="M23" s="43">
        <f t="shared" si="6"/>
        <v>113000</v>
      </c>
      <c r="N23" s="43">
        <f t="shared" si="6"/>
        <v>113000</v>
      </c>
      <c r="O23" s="43">
        <f t="shared" si="6"/>
        <v>203400</v>
      </c>
      <c r="P23" s="43">
        <f t="shared" si="6"/>
        <v>101700</v>
      </c>
      <c r="Q23" s="43">
        <f t="shared" si="6"/>
        <v>0</v>
      </c>
      <c r="R23" s="7">
        <f t="shared" si="6"/>
        <v>0</v>
      </c>
      <c r="S23" s="7"/>
      <c r="T23" s="7"/>
      <c r="U23" s="7"/>
      <c r="V23" s="7"/>
      <c r="W23" s="7">
        <f>SUM(W21:W22)</f>
        <v>1130000</v>
      </c>
      <c r="X23" s="7"/>
    </row>
    <row r="24" spans="1:24" ht="17.25" thickBot="1" x14ac:dyDescent="0.4">
      <c r="A24" s="2"/>
      <c r="B24" s="2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45">
        <f>W16-W23</f>
        <v>670000</v>
      </c>
      <c r="X24" s="2"/>
    </row>
    <row r="25" spans="1:24" x14ac:dyDescent="0.25">
      <c r="A25" s="2"/>
      <c r="B25" s="2"/>
      <c r="C25" s="2"/>
      <c r="D25" s="46"/>
      <c r="E25" s="55" t="s">
        <v>61</v>
      </c>
      <c r="F25" s="10"/>
      <c r="G25" s="10"/>
      <c r="H25" s="55" t="s">
        <v>42</v>
      </c>
      <c r="I25" s="10"/>
      <c r="J25" s="55" t="s">
        <v>43</v>
      </c>
      <c r="K25" s="1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2"/>
      <c r="B26" s="2"/>
      <c r="C26" s="2"/>
      <c r="D26" s="47" t="s">
        <v>60</v>
      </c>
      <c r="E26" s="48">
        <f>W16</f>
        <v>1800000</v>
      </c>
      <c r="F26" s="2"/>
      <c r="G26" s="2"/>
      <c r="H26" s="2" t="s">
        <v>36</v>
      </c>
      <c r="I26" s="49">
        <f>S45+T45</f>
        <v>243000</v>
      </c>
      <c r="J26" s="2" t="s">
        <v>35</v>
      </c>
      <c r="K26" s="50">
        <f>S50+T50</f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25">
      <c r="A27" s="2"/>
      <c r="B27" s="2"/>
      <c r="C27" s="2"/>
      <c r="D27" s="47" t="s">
        <v>62</v>
      </c>
      <c r="E27" s="48">
        <f>SUM(G23:R23)</f>
        <v>926600</v>
      </c>
      <c r="F27" s="2"/>
      <c r="G27" s="2"/>
      <c r="H27" s="2" t="s">
        <v>65</v>
      </c>
      <c r="I27" s="49">
        <f>R37</f>
        <v>427000</v>
      </c>
      <c r="J27" s="2" t="s">
        <v>66</v>
      </c>
      <c r="K27" s="50">
        <f>W24</f>
        <v>670000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 s="2"/>
      <c r="B28" s="2"/>
      <c r="C28" s="2"/>
      <c r="D28" s="47" t="s">
        <v>63</v>
      </c>
      <c r="E28" s="48">
        <f>E23+F23</f>
        <v>203400</v>
      </c>
      <c r="F28" s="2"/>
      <c r="G28" s="2"/>
      <c r="H28" s="2"/>
      <c r="I28" s="2"/>
      <c r="J28" s="2"/>
      <c r="K28" s="2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 s="2"/>
      <c r="B29" s="2"/>
      <c r="C29" s="2"/>
      <c r="D29" s="47" t="s">
        <v>64</v>
      </c>
      <c r="E29" s="48">
        <f>E26-(E27+E28)</f>
        <v>670000</v>
      </c>
      <c r="F29" s="2"/>
      <c r="G29" s="2"/>
      <c r="H29" s="2" t="s">
        <v>67</v>
      </c>
      <c r="I29" s="49">
        <f>I26+I27</f>
        <v>670000</v>
      </c>
      <c r="J29" s="2" t="s">
        <v>68</v>
      </c>
      <c r="K29" s="50">
        <f>K26+K27</f>
        <v>670000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thickBot="1" x14ac:dyDescent="0.3">
      <c r="A30" s="2"/>
      <c r="B30" s="2"/>
      <c r="C30" s="2"/>
      <c r="D30" s="51"/>
      <c r="E30" s="39"/>
      <c r="F30" s="39"/>
      <c r="G30" s="39"/>
      <c r="H30" s="39"/>
      <c r="I30" s="39"/>
      <c r="J30" s="39"/>
      <c r="K30" s="3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2" t="s">
        <v>42</v>
      </c>
      <c r="B31" s="2"/>
      <c r="C31" s="2"/>
      <c r="D31" s="3"/>
      <c r="E31" s="48">
        <f>E45</f>
        <v>0</v>
      </c>
      <c r="F31" s="48">
        <f t="shared" ref="F31:T31" si="7">F45</f>
        <v>0</v>
      </c>
      <c r="G31" s="48">
        <f t="shared" si="7"/>
        <v>36000</v>
      </c>
      <c r="H31" s="48">
        <f t="shared" si="7"/>
        <v>109800</v>
      </c>
      <c r="I31" s="48">
        <f t="shared" si="7"/>
        <v>171000</v>
      </c>
      <c r="J31" s="48">
        <f t="shared" si="7"/>
        <v>172800</v>
      </c>
      <c r="K31" s="48">
        <f t="shared" si="7"/>
        <v>150300</v>
      </c>
      <c r="L31" s="48">
        <f t="shared" si="7"/>
        <v>102600</v>
      </c>
      <c r="M31" s="48">
        <f t="shared" si="7"/>
        <v>90000</v>
      </c>
      <c r="N31" s="48">
        <f t="shared" si="7"/>
        <v>75600</v>
      </c>
      <c r="O31" s="48">
        <f t="shared" si="7"/>
        <v>75600</v>
      </c>
      <c r="P31" s="48">
        <f t="shared" si="7"/>
        <v>123300</v>
      </c>
      <c r="Q31" s="48">
        <f t="shared" si="7"/>
        <v>208800</v>
      </c>
      <c r="R31" s="48">
        <f t="shared" si="7"/>
        <v>241200</v>
      </c>
      <c r="S31" s="48">
        <f>S45</f>
        <v>186300</v>
      </c>
      <c r="T31" s="48">
        <f t="shared" si="7"/>
        <v>56700</v>
      </c>
      <c r="U31" s="2"/>
      <c r="V31" s="2"/>
      <c r="W31" s="2"/>
      <c r="X31" s="2"/>
    </row>
    <row r="32" spans="1:24" x14ac:dyDescent="0.25">
      <c r="A32" s="2"/>
      <c r="B32" s="2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25">
      <c r="A33" s="2"/>
      <c r="B33" s="2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2"/>
      <c r="B34" s="2"/>
      <c r="C34" s="2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5">
      <c r="A35" s="2" t="s">
        <v>43</v>
      </c>
      <c r="B35" s="2"/>
      <c r="C35" s="2"/>
      <c r="D35" s="3"/>
      <c r="E35" s="52">
        <f>E50</f>
        <v>33900</v>
      </c>
      <c r="F35" s="52">
        <f t="shared" ref="F35:T35" si="8">F50</f>
        <v>44070</v>
      </c>
      <c r="G35" s="52">
        <f t="shared" si="8"/>
        <v>116390</v>
      </c>
      <c r="H35" s="52">
        <f t="shared" si="8"/>
        <v>93790</v>
      </c>
      <c r="I35" s="52">
        <f t="shared" si="8"/>
        <v>103395</v>
      </c>
      <c r="J35" s="52">
        <f t="shared" si="8"/>
        <v>68930</v>
      </c>
      <c r="K35" s="52">
        <f t="shared" si="8"/>
        <v>56500</v>
      </c>
      <c r="L35" s="52">
        <f t="shared" si="8"/>
        <v>42940</v>
      </c>
      <c r="M35" s="52">
        <f t="shared" si="8"/>
        <v>66670</v>
      </c>
      <c r="N35" s="52">
        <f t="shared" si="8"/>
        <v>57065</v>
      </c>
      <c r="O35" s="52">
        <f t="shared" si="8"/>
        <v>140120</v>
      </c>
      <c r="P35" s="52">
        <f t="shared" si="8"/>
        <v>123170</v>
      </c>
      <c r="Q35" s="52">
        <f t="shared" si="8"/>
        <v>127125.00000000001</v>
      </c>
      <c r="R35" s="52">
        <f t="shared" si="8"/>
        <v>55935.000000000007</v>
      </c>
      <c r="S35" s="52">
        <f t="shared" si="8"/>
        <v>0</v>
      </c>
      <c r="T35" s="52">
        <f t="shared" si="8"/>
        <v>0</v>
      </c>
      <c r="U35" s="2"/>
      <c r="V35" s="2"/>
      <c r="W35" s="2"/>
      <c r="X35" s="2"/>
    </row>
    <row r="36" spans="1:24" x14ac:dyDescent="0.25">
      <c r="A36" s="2" t="s">
        <v>51</v>
      </c>
      <c r="B36" s="2"/>
      <c r="C36" s="2"/>
      <c r="D36" s="3"/>
      <c r="E36" s="52">
        <f>E31-E35</f>
        <v>-33900</v>
      </c>
      <c r="F36" s="52">
        <f t="shared" ref="F36:T36" si="9">F31-F35</f>
        <v>-44070</v>
      </c>
      <c r="G36" s="52">
        <f t="shared" si="9"/>
        <v>-80390</v>
      </c>
      <c r="H36" s="52">
        <f t="shared" si="9"/>
        <v>16010</v>
      </c>
      <c r="I36" s="52">
        <f t="shared" si="9"/>
        <v>67605</v>
      </c>
      <c r="J36" s="52">
        <f t="shared" si="9"/>
        <v>103870</v>
      </c>
      <c r="K36" s="52">
        <f t="shared" si="9"/>
        <v>93800</v>
      </c>
      <c r="L36" s="52">
        <f t="shared" si="9"/>
        <v>59660</v>
      </c>
      <c r="M36" s="52">
        <f t="shared" si="9"/>
        <v>23330</v>
      </c>
      <c r="N36" s="52">
        <f t="shared" si="9"/>
        <v>18535</v>
      </c>
      <c r="O36" s="52">
        <f t="shared" si="9"/>
        <v>-64520</v>
      </c>
      <c r="P36" s="52">
        <f t="shared" si="9"/>
        <v>130</v>
      </c>
      <c r="Q36" s="52">
        <f t="shared" si="9"/>
        <v>81674.999999999985</v>
      </c>
      <c r="R36" s="52">
        <f t="shared" si="9"/>
        <v>185265</v>
      </c>
      <c r="S36" s="52">
        <f t="shared" si="9"/>
        <v>186300</v>
      </c>
      <c r="T36" s="52">
        <f t="shared" si="9"/>
        <v>56700</v>
      </c>
      <c r="U36" s="2"/>
      <c r="V36" s="2"/>
      <c r="W36" s="2"/>
      <c r="X36" s="2"/>
    </row>
    <row r="37" spans="1:24" ht="16.5" x14ac:dyDescent="0.35">
      <c r="A37" s="53" t="s">
        <v>52</v>
      </c>
      <c r="B37" s="2"/>
      <c r="C37" s="2"/>
      <c r="D37" s="3"/>
      <c r="E37" s="52">
        <f>E36</f>
        <v>-33900</v>
      </c>
      <c r="F37" s="52">
        <f>E37+F36</f>
        <v>-77970</v>
      </c>
      <c r="G37" s="52">
        <f t="shared" ref="G37:T37" si="10">F37+G36</f>
        <v>-158360</v>
      </c>
      <c r="H37" s="52">
        <f t="shared" si="10"/>
        <v>-142350</v>
      </c>
      <c r="I37" s="52">
        <f t="shared" si="10"/>
        <v>-74745</v>
      </c>
      <c r="J37" s="52">
        <f t="shared" si="10"/>
        <v>29125</v>
      </c>
      <c r="K37" s="52">
        <f t="shared" si="10"/>
        <v>122925</v>
      </c>
      <c r="L37" s="52">
        <f t="shared" si="10"/>
        <v>182585</v>
      </c>
      <c r="M37" s="52">
        <f t="shared" si="10"/>
        <v>205915</v>
      </c>
      <c r="N37" s="52">
        <f t="shared" si="10"/>
        <v>224450</v>
      </c>
      <c r="O37" s="52">
        <f t="shared" si="10"/>
        <v>159930</v>
      </c>
      <c r="P37" s="52">
        <f t="shared" si="10"/>
        <v>160060</v>
      </c>
      <c r="Q37" s="52">
        <f t="shared" si="10"/>
        <v>241735</v>
      </c>
      <c r="R37" s="52">
        <f t="shared" si="10"/>
        <v>427000</v>
      </c>
      <c r="S37" s="52">
        <f t="shared" si="10"/>
        <v>613300</v>
      </c>
      <c r="T37" s="45">
        <f t="shared" si="10"/>
        <v>670000</v>
      </c>
      <c r="U37" s="2"/>
      <c r="V37" s="2"/>
      <c r="W37" s="2"/>
      <c r="X37" s="2"/>
    </row>
    <row r="38" spans="1:24" x14ac:dyDescent="0.25">
      <c r="A38" s="2"/>
      <c r="B38" s="2"/>
      <c r="C38" s="2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5">
      <c r="A39" s="2"/>
      <c r="B39" s="2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2"/>
      <c r="B40" s="2"/>
      <c r="C40" s="2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2" t="s">
        <v>44</v>
      </c>
      <c r="B41" s="2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 t="s">
        <v>46</v>
      </c>
      <c r="X41" s="2" t="s">
        <v>50</v>
      </c>
    </row>
    <row r="42" spans="1:24" x14ac:dyDescent="0.25">
      <c r="A42" s="2" t="s">
        <v>45</v>
      </c>
      <c r="B42" s="2"/>
      <c r="C42" s="2"/>
      <c r="D42" s="3"/>
      <c r="E42" s="7"/>
      <c r="F42" s="7"/>
      <c r="G42" s="7">
        <f t="shared" ref="G42:R42" si="11">G16*$O$10</f>
        <v>36000</v>
      </c>
      <c r="H42" s="7">
        <f t="shared" si="11"/>
        <v>28800</v>
      </c>
      <c r="I42" s="7">
        <f t="shared" si="11"/>
        <v>43200</v>
      </c>
      <c r="J42" s="7">
        <f t="shared" si="11"/>
        <v>25200</v>
      </c>
      <c r="K42" s="7">
        <f t="shared" si="11"/>
        <v>18000</v>
      </c>
      <c r="L42" s="7">
        <f t="shared" si="11"/>
        <v>18000</v>
      </c>
      <c r="M42" s="7">
        <f t="shared" si="11"/>
        <v>18000</v>
      </c>
      <c r="N42" s="7">
        <f t="shared" si="11"/>
        <v>3600</v>
      </c>
      <c r="O42" s="7">
        <f t="shared" si="11"/>
        <v>36000</v>
      </c>
      <c r="P42" s="7">
        <f t="shared" si="11"/>
        <v>36000</v>
      </c>
      <c r="Q42" s="7">
        <f t="shared" si="11"/>
        <v>64800</v>
      </c>
      <c r="R42" s="7">
        <f t="shared" si="11"/>
        <v>32400</v>
      </c>
      <c r="S42" s="7"/>
      <c r="T42" s="7"/>
      <c r="U42" s="2"/>
      <c r="V42" s="2"/>
      <c r="W42" s="49">
        <f>SUM(G42:U42)</f>
        <v>360000</v>
      </c>
      <c r="X42" s="2"/>
    </row>
    <row r="43" spans="1:24" x14ac:dyDescent="0.25">
      <c r="A43" s="2">
        <v>30</v>
      </c>
      <c r="B43" s="2"/>
      <c r="C43" s="2"/>
      <c r="D43" s="3"/>
      <c r="E43" s="7"/>
      <c r="F43" s="7"/>
      <c r="G43" s="7"/>
      <c r="H43" s="7">
        <f t="shared" ref="H43:S43" si="12">G16*$O$11</f>
        <v>81000</v>
      </c>
      <c r="I43" s="7">
        <f t="shared" si="12"/>
        <v>64800</v>
      </c>
      <c r="J43" s="7">
        <f t="shared" si="12"/>
        <v>97200</v>
      </c>
      <c r="K43" s="7">
        <f t="shared" si="12"/>
        <v>56700</v>
      </c>
      <c r="L43" s="7">
        <f t="shared" si="12"/>
        <v>40500</v>
      </c>
      <c r="M43" s="7">
        <f t="shared" si="12"/>
        <v>40500</v>
      </c>
      <c r="N43" s="7">
        <f t="shared" si="12"/>
        <v>40500</v>
      </c>
      <c r="O43" s="7">
        <f t="shared" si="12"/>
        <v>8100</v>
      </c>
      <c r="P43" s="7">
        <f t="shared" si="12"/>
        <v>81000</v>
      </c>
      <c r="Q43" s="7">
        <f t="shared" si="12"/>
        <v>81000</v>
      </c>
      <c r="R43" s="7">
        <f t="shared" si="12"/>
        <v>145800</v>
      </c>
      <c r="S43" s="7">
        <f t="shared" si="12"/>
        <v>72900</v>
      </c>
      <c r="T43" s="7"/>
      <c r="U43" s="2"/>
      <c r="V43" s="2"/>
      <c r="W43" s="49">
        <f t="shared" ref="W43:W44" si="13">SUM(G43:U43)</f>
        <v>810000</v>
      </c>
      <c r="X43" s="2"/>
    </row>
    <row r="44" spans="1:24" x14ac:dyDescent="0.25">
      <c r="A44" s="2">
        <v>60</v>
      </c>
      <c r="B44" s="2"/>
      <c r="C44" s="2"/>
      <c r="D44" s="3"/>
      <c r="E44" s="7"/>
      <c r="F44" s="7"/>
      <c r="G44" s="7"/>
      <c r="H44" s="7"/>
      <c r="I44" s="7">
        <f t="shared" ref="I44:U44" si="14">G16*$O$12</f>
        <v>62999.999999999993</v>
      </c>
      <c r="J44" s="7">
        <f t="shared" si="14"/>
        <v>50400</v>
      </c>
      <c r="K44" s="7">
        <f t="shared" si="14"/>
        <v>75600</v>
      </c>
      <c r="L44" s="7">
        <f t="shared" si="14"/>
        <v>44100</v>
      </c>
      <c r="M44" s="7">
        <f t="shared" si="14"/>
        <v>31499.999999999996</v>
      </c>
      <c r="N44" s="7">
        <f t="shared" si="14"/>
        <v>31499.999999999996</v>
      </c>
      <c r="O44" s="7">
        <f t="shared" si="14"/>
        <v>31499.999999999996</v>
      </c>
      <c r="P44" s="7">
        <f t="shared" si="14"/>
        <v>6300</v>
      </c>
      <c r="Q44" s="7">
        <f t="shared" si="14"/>
        <v>62999.999999999993</v>
      </c>
      <c r="R44" s="7">
        <f t="shared" si="14"/>
        <v>62999.999999999993</v>
      </c>
      <c r="S44" s="7">
        <f t="shared" si="14"/>
        <v>113400</v>
      </c>
      <c r="T44" s="7">
        <f t="shared" si="14"/>
        <v>56700</v>
      </c>
      <c r="U44" s="2">
        <f t="shared" si="14"/>
        <v>0</v>
      </c>
      <c r="V44" s="2"/>
      <c r="W44" s="49">
        <f t="shared" si="13"/>
        <v>630000</v>
      </c>
      <c r="X44" s="2"/>
    </row>
    <row r="45" spans="1:24" x14ac:dyDescent="0.25">
      <c r="A45" s="2"/>
      <c r="B45" s="2"/>
      <c r="C45" s="2"/>
      <c r="D45" s="3"/>
      <c r="E45" s="7"/>
      <c r="F45" s="7"/>
      <c r="G45" s="7">
        <f>SUM(G42:G44)</f>
        <v>36000</v>
      </c>
      <c r="H45" s="7">
        <f t="shared" ref="H45:U45" si="15">SUM(H42:H44)</f>
        <v>109800</v>
      </c>
      <c r="I45" s="7">
        <f t="shared" si="15"/>
        <v>171000</v>
      </c>
      <c r="J45" s="7">
        <f t="shared" si="15"/>
        <v>172800</v>
      </c>
      <c r="K45" s="7">
        <f t="shared" si="15"/>
        <v>150300</v>
      </c>
      <c r="L45" s="7">
        <f t="shared" si="15"/>
        <v>102600</v>
      </c>
      <c r="M45" s="7">
        <f t="shared" si="15"/>
        <v>90000</v>
      </c>
      <c r="N45" s="7">
        <f t="shared" si="15"/>
        <v>75600</v>
      </c>
      <c r="O45" s="7">
        <f t="shared" si="15"/>
        <v>75600</v>
      </c>
      <c r="P45" s="7">
        <f t="shared" si="15"/>
        <v>123300</v>
      </c>
      <c r="Q45" s="7">
        <f t="shared" si="15"/>
        <v>208800</v>
      </c>
      <c r="R45" s="7">
        <f t="shared" si="15"/>
        <v>241200</v>
      </c>
      <c r="S45" s="7">
        <f t="shared" si="15"/>
        <v>186300</v>
      </c>
      <c r="T45" s="7">
        <f t="shared" si="15"/>
        <v>56700</v>
      </c>
      <c r="U45" s="2">
        <f t="shared" si="15"/>
        <v>0</v>
      </c>
      <c r="V45" s="2"/>
      <c r="W45" s="49">
        <f>SUM(W42:W44)</f>
        <v>1800000</v>
      </c>
      <c r="X45" s="2">
        <f>W45-SUM(G45:U45)</f>
        <v>0</v>
      </c>
    </row>
    <row r="46" spans="1:24" x14ac:dyDescent="0.25">
      <c r="A46" s="2" t="s">
        <v>47</v>
      </c>
      <c r="B46" s="2"/>
      <c r="C46" s="2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2" t="s">
        <v>45</v>
      </c>
      <c r="B47" s="2"/>
      <c r="C47" s="2"/>
      <c r="D47" s="3"/>
      <c r="E47" s="7">
        <f>(E21+E22)*$M$10</f>
        <v>33900</v>
      </c>
      <c r="F47" s="7">
        <f t="shared" ref="F47:T47" si="16">(F21+F22)*$M$10</f>
        <v>27120</v>
      </c>
      <c r="G47" s="7">
        <f t="shared" si="16"/>
        <v>40680</v>
      </c>
      <c r="H47" s="7">
        <f t="shared" si="16"/>
        <v>23730</v>
      </c>
      <c r="I47" s="7">
        <f t="shared" si="16"/>
        <v>16950</v>
      </c>
      <c r="J47" s="7">
        <f t="shared" si="16"/>
        <v>16950</v>
      </c>
      <c r="K47" s="7">
        <f t="shared" si="16"/>
        <v>16950</v>
      </c>
      <c r="L47" s="7">
        <f t="shared" si="16"/>
        <v>3390</v>
      </c>
      <c r="M47" s="7">
        <f t="shared" si="16"/>
        <v>33900</v>
      </c>
      <c r="N47" s="7">
        <f t="shared" si="16"/>
        <v>33900</v>
      </c>
      <c r="O47" s="7">
        <f t="shared" si="16"/>
        <v>61020</v>
      </c>
      <c r="P47" s="7">
        <f t="shared" si="16"/>
        <v>30510</v>
      </c>
      <c r="Q47" s="7">
        <f t="shared" si="16"/>
        <v>0</v>
      </c>
      <c r="R47" s="7">
        <f t="shared" si="16"/>
        <v>0</v>
      </c>
      <c r="S47" s="7">
        <f t="shared" si="16"/>
        <v>0</v>
      </c>
      <c r="T47" s="7">
        <f t="shared" si="16"/>
        <v>0</v>
      </c>
      <c r="U47" s="49">
        <f>(U21+U22)*$M$10</f>
        <v>0</v>
      </c>
      <c r="V47" s="2"/>
      <c r="W47" s="49">
        <f>SUM(E47:U47)</f>
        <v>339000</v>
      </c>
      <c r="X47" s="2"/>
    </row>
    <row r="48" spans="1:24" x14ac:dyDescent="0.25">
      <c r="A48" s="2">
        <v>30</v>
      </c>
      <c r="B48" s="2"/>
      <c r="C48" s="2"/>
      <c r="D48" s="3"/>
      <c r="E48" s="7"/>
      <c r="F48" s="7">
        <f>(E21+E22)*$M$11</f>
        <v>16950</v>
      </c>
      <c r="G48" s="7">
        <f t="shared" ref="G48:T48" si="17">(F21+F22)*$M$11</f>
        <v>13560</v>
      </c>
      <c r="H48" s="7">
        <f t="shared" si="17"/>
        <v>20340</v>
      </c>
      <c r="I48" s="7">
        <f t="shared" si="17"/>
        <v>11865</v>
      </c>
      <c r="J48" s="7">
        <f t="shared" si="17"/>
        <v>8475</v>
      </c>
      <c r="K48" s="7">
        <f t="shared" si="17"/>
        <v>8475</v>
      </c>
      <c r="L48" s="7">
        <f t="shared" si="17"/>
        <v>8475</v>
      </c>
      <c r="M48" s="7">
        <f t="shared" si="17"/>
        <v>1695</v>
      </c>
      <c r="N48" s="7">
        <f t="shared" si="17"/>
        <v>16950</v>
      </c>
      <c r="O48" s="7">
        <f t="shared" si="17"/>
        <v>16950</v>
      </c>
      <c r="P48" s="7">
        <f t="shared" si="17"/>
        <v>30510</v>
      </c>
      <c r="Q48" s="7">
        <f t="shared" si="17"/>
        <v>15255</v>
      </c>
      <c r="R48" s="7">
        <f t="shared" si="17"/>
        <v>0</v>
      </c>
      <c r="S48" s="7">
        <f t="shared" si="17"/>
        <v>0</v>
      </c>
      <c r="T48" s="7">
        <f t="shared" si="17"/>
        <v>0</v>
      </c>
      <c r="U48" s="49">
        <f>(T21+T22)*$M$11</f>
        <v>0</v>
      </c>
      <c r="V48" s="2"/>
      <c r="W48" s="49">
        <f>SUM(E48:U48)</f>
        <v>169500</v>
      </c>
      <c r="X48" s="2"/>
    </row>
    <row r="49" spans="1:24" x14ac:dyDescent="0.25">
      <c r="A49" s="2">
        <v>60</v>
      </c>
      <c r="B49" s="2"/>
      <c r="C49" s="2"/>
      <c r="D49" s="3"/>
      <c r="E49" s="7"/>
      <c r="F49" s="7"/>
      <c r="G49" s="7">
        <f>(E21+E22)*$M$12</f>
        <v>62150.000000000007</v>
      </c>
      <c r="H49" s="7">
        <f t="shared" ref="H49:T49" si="18">(F21+F22)*$M$12</f>
        <v>49720.000000000007</v>
      </c>
      <c r="I49" s="7">
        <f t="shared" si="18"/>
        <v>74580</v>
      </c>
      <c r="J49" s="7">
        <f t="shared" si="18"/>
        <v>43505</v>
      </c>
      <c r="K49" s="7">
        <f t="shared" si="18"/>
        <v>31075.000000000004</v>
      </c>
      <c r="L49" s="7">
        <f t="shared" si="18"/>
        <v>31075.000000000004</v>
      </c>
      <c r="M49" s="7">
        <f t="shared" si="18"/>
        <v>31075.000000000004</v>
      </c>
      <c r="N49" s="7">
        <f t="shared" si="18"/>
        <v>6215.0000000000009</v>
      </c>
      <c r="O49" s="7">
        <f t="shared" si="18"/>
        <v>62150.000000000007</v>
      </c>
      <c r="P49" s="7">
        <f t="shared" si="18"/>
        <v>62150.000000000007</v>
      </c>
      <c r="Q49" s="7">
        <f t="shared" si="18"/>
        <v>111870.00000000001</v>
      </c>
      <c r="R49" s="7">
        <f t="shared" si="18"/>
        <v>55935.000000000007</v>
      </c>
      <c r="S49" s="7">
        <f t="shared" si="18"/>
        <v>0</v>
      </c>
      <c r="T49" s="7">
        <f t="shared" si="18"/>
        <v>0</v>
      </c>
      <c r="U49" s="2"/>
      <c r="V49" s="2"/>
      <c r="W49" s="49">
        <f>SUM(E49:U49)</f>
        <v>621500</v>
      </c>
      <c r="X49" s="2"/>
    </row>
    <row r="50" spans="1:24" x14ac:dyDescent="0.25">
      <c r="A50" s="2"/>
      <c r="B50" s="2"/>
      <c r="C50" s="2"/>
      <c r="D50" s="3"/>
      <c r="E50" s="7">
        <f>SUM(E47:E49)</f>
        <v>33900</v>
      </c>
      <c r="F50" s="7">
        <f t="shared" ref="F50:T50" si="19">SUM(F47:F49)</f>
        <v>44070</v>
      </c>
      <c r="G50" s="7">
        <f t="shared" si="19"/>
        <v>116390</v>
      </c>
      <c r="H50" s="7">
        <f t="shared" si="19"/>
        <v>93790</v>
      </c>
      <c r="I50" s="7">
        <f t="shared" si="19"/>
        <v>103395</v>
      </c>
      <c r="J50" s="7">
        <f t="shared" si="19"/>
        <v>68930</v>
      </c>
      <c r="K50" s="7">
        <f t="shared" si="19"/>
        <v>56500</v>
      </c>
      <c r="L50" s="7">
        <f t="shared" si="19"/>
        <v>42940</v>
      </c>
      <c r="M50" s="7">
        <f t="shared" si="19"/>
        <v>66670</v>
      </c>
      <c r="N50" s="7">
        <f t="shared" si="19"/>
        <v>57065</v>
      </c>
      <c r="O50" s="7">
        <f t="shared" si="19"/>
        <v>140120</v>
      </c>
      <c r="P50" s="7">
        <f t="shared" si="19"/>
        <v>123170</v>
      </c>
      <c r="Q50" s="7">
        <f t="shared" si="19"/>
        <v>127125.00000000001</v>
      </c>
      <c r="R50" s="7">
        <f t="shared" si="19"/>
        <v>55935.000000000007</v>
      </c>
      <c r="S50" s="7">
        <f t="shared" si="19"/>
        <v>0</v>
      </c>
      <c r="T50" s="7">
        <f t="shared" si="19"/>
        <v>0</v>
      </c>
      <c r="U50" s="2"/>
      <c r="V50" s="2"/>
      <c r="W50" s="49">
        <f>SUM(W47:W49)</f>
        <v>1130000</v>
      </c>
      <c r="X50" s="49">
        <f>W50-W23</f>
        <v>0</v>
      </c>
    </row>
    <row r="51" spans="1:24" x14ac:dyDescent="0.25">
      <c r="A51" s="2"/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</sheetData>
  <sheetProtection algorithmName="SHA-512" hashValue="2FL65t7SalVDplfEUXqJ8L8WJTFF0tJ5kr7QZ5GnsK5REy7VptEZW7yW3J6mROtXapMjrBvO63sRLi3olfmfcw==" saltValue="zvEeCfofOpvzqcElnfuTuA==" spinCount="100000" sheet="1" objects="1" scenarios="1"/>
  <protectedRanges>
    <protectedRange sqref="D9:F12" name="Intervallo6"/>
    <protectedRange sqref="M10:M12" name="Intervallo7"/>
    <protectedRange sqref="O10:P12" name="Intervallo5"/>
    <protectedRange sqref="S9" name="Intervallo4"/>
  </protectedRanges>
  <phoneticPr fontId="3" type="noConversion"/>
  <conditionalFormatting sqref="D13">
    <cfRule type="cellIs" dxfId="3" priority="1" operator="notEqual">
      <formula>1</formula>
    </cfRule>
  </conditionalFormatting>
  <conditionalFormatting sqref="M13">
    <cfRule type="cellIs" dxfId="2" priority="4" operator="notEqual">
      <formula>1</formula>
    </cfRule>
    <cfRule type="cellIs" priority="5" operator="notEqual">
      <formula>1</formula>
    </cfRule>
  </conditionalFormatting>
  <conditionalFormatting sqref="O13:P13">
    <cfRule type="cellIs" dxfId="1" priority="2" operator="notEqual">
      <formula>1</formula>
    </cfRule>
    <cfRule type="cellIs" priority="3" operator="notEqual">
      <formula>1</formula>
    </cfRule>
  </conditionalFormatting>
  <conditionalFormatting sqref="W5">
    <cfRule type="cellIs" dxfId="0" priority="8" operator="notEqual">
      <formula>100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ambiente demo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Fagiuoli</dc:creator>
  <cp:lastModifiedBy>Alessandro Fagiuoli</cp:lastModifiedBy>
  <dcterms:created xsi:type="dcterms:W3CDTF">2024-05-30T07:12:42Z</dcterms:created>
  <dcterms:modified xsi:type="dcterms:W3CDTF">2025-11-05T17:15:34Z</dcterms:modified>
</cp:coreProperties>
</file>